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Vertrieb GEO\Projekte\2020 GEO Homepage NEU\Korrekturen\Fertig\"/>
    </mc:Choice>
  </mc:AlternateContent>
  <xr:revisionPtr revIDLastSave="0" documentId="8_{81E5C5E9-4A15-4465-BE08-EBF64CD6A29C}" xr6:coauthVersionLast="45" xr6:coauthVersionMax="45" xr10:uidLastSave="{00000000-0000-0000-0000-000000000000}"/>
  <bookViews>
    <workbookView xWindow="-120" yWindow="-120" windowWidth="29040" windowHeight="1584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6" i="7" l="1"/>
  <c r="V26" i="7"/>
  <c r="U26" i="7"/>
  <c r="T26" i="7"/>
  <c r="S26" i="7"/>
  <c r="R26" i="7"/>
  <c r="W25" i="7"/>
  <c r="V25" i="7"/>
  <c r="U25" i="7"/>
  <c r="T25" i="7"/>
  <c r="S25" i="7"/>
  <c r="R25" i="7"/>
  <c r="W24" i="7"/>
  <c r="V24" i="7"/>
  <c r="U24" i="7"/>
  <c r="T24" i="7"/>
  <c r="S24" i="7"/>
  <c r="R24" i="7"/>
  <c r="W23" i="7"/>
  <c r="V23" i="7"/>
  <c r="U23" i="7"/>
  <c r="T23" i="7"/>
  <c r="S23" i="7"/>
  <c r="R23" i="7"/>
  <c r="W21" i="7"/>
  <c r="V21" i="7"/>
  <c r="U21" i="7"/>
  <c r="T21" i="7"/>
  <c r="S21" i="7"/>
  <c r="R21" i="7"/>
  <c r="W20" i="7"/>
  <c r="V20" i="7"/>
  <c r="U20" i="7"/>
  <c r="T20" i="7"/>
  <c r="S20" i="7"/>
  <c r="R20" i="7"/>
  <c r="W19" i="7"/>
  <c r="V19" i="7"/>
  <c r="U19" i="7"/>
  <c r="T19" i="7"/>
  <c r="S19" i="7"/>
  <c r="R19" i="7"/>
  <c r="W18" i="7"/>
  <c r="V18" i="7"/>
  <c r="U18" i="7"/>
  <c r="T18" i="7"/>
  <c r="S18" i="7"/>
  <c r="R18" i="7"/>
  <c r="W17" i="7"/>
  <c r="V17" i="7"/>
  <c r="U17" i="7"/>
  <c r="T17" i="7"/>
  <c r="S17" i="7"/>
  <c r="R17" i="7"/>
  <c r="W16" i="7"/>
  <c r="V16" i="7"/>
  <c r="U16" i="7"/>
  <c r="T16" i="7"/>
  <c r="S16" i="7"/>
  <c r="R16" i="7"/>
  <c r="W15" i="7"/>
  <c r="V15" i="7"/>
  <c r="U15" i="7"/>
  <c r="T15" i="7"/>
  <c r="S15" i="7"/>
  <c r="R15" i="7"/>
  <c r="W14" i="7"/>
  <c r="V14" i="7"/>
  <c r="U14" i="7"/>
  <c r="T14" i="7"/>
  <c r="S14" i="7"/>
  <c r="R14" i="7"/>
  <c r="W13" i="7"/>
  <c r="V13" i="7"/>
  <c r="U13" i="7"/>
  <c r="T13" i="7"/>
  <c r="S13" i="7"/>
  <c r="R13" i="7"/>
  <c r="W12" i="7"/>
  <c r="V12" i="7"/>
  <c r="U12" i="7"/>
  <c r="T12" i="7"/>
  <c r="S12" i="7"/>
  <c r="R12" i="7"/>
  <c r="E7" i="18"/>
  <c r="E6" i="18"/>
  <c r="E4" i="18"/>
  <c r="E7" i="17"/>
  <c r="E6" i="17"/>
  <c r="E4" i="17"/>
  <c r="X12" i="7" l="1"/>
  <c r="X26" i="7"/>
  <c r="X16" i="7"/>
  <c r="X13" i="7"/>
  <c r="X18" i="7"/>
  <c r="X25" i="7"/>
  <c r="X24" i="7"/>
  <c r="X23" i="7"/>
  <c r="X21" i="7"/>
  <c r="X20" i="7"/>
  <c r="X19" i="7"/>
  <c r="X17" i="7"/>
  <c r="X15" i="7"/>
  <c r="X14" i="7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J63" i="18"/>
  <c r="K53" i="18"/>
  <c r="E63" i="18"/>
  <c r="D32" i="18"/>
  <c r="L31" i="18" s="1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H53" i="18"/>
  <c r="H63" i="18"/>
  <c r="D24" i="15"/>
  <c r="C23" i="15"/>
  <c r="K31" i="18" l="1"/>
  <c r="I21" i="18"/>
  <c r="M31" i="18"/>
  <c r="F31" i="18"/>
  <c r="M21" i="18"/>
  <c r="G31" i="18"/>
  <c r="H31" i="18"/>
  <c r="L21" i="18"/>
  <c r="J31" i="18"/>
  <c r="N31" i="18"/>
  <c r="G21" i="18"/>
  <c r="N21" i="18"/>
  <c r="K21" i="18"/>
  <c r="H21" i="18"/>
  <c r="F21" i="18"/>
  <c r="E21" i="18" s="1"/>
  <c r="I31" i="18"/>
  <c r="E31" i="18" s="1"/>
  <c r="D56" i="18"/>
  <c r="J55" i="18" s="1"/>
  <c r="D66" i="18"/>
  <c r="K65" i="18" s="1"/>
  <c r="F69" i="17"/>
  <c r="G69" i="17"/>
  <c r="H69" i="17"/>
  <c r="I69" i="17"/>
  <c r="J69" i="17"/>
  <c r="K69" i="17"/>
  <c r="L69" i="17"/>
  <c r="M69" i="17"/>
  <c r="N69" i="17"/>
  <c r="E69" i="17"/>
  <c r="N55" i="18" l="1"/>
  <c r="M55" i="18"/>
  <c r="H55" i="18"/>
  <c r="F55" i="18"/>
  <c r="L55" i="18"/>
  <c r="G55" i="18"/>
  <c r="I55" i="18"/>
  <c r="K55" i="18"/>
  <c r="L65" i="18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E55" i="18" l="1"/>
  <c r="E65" i="18"/>
  <c r="X11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H55" i="17"/>
  <c r="L55" i="17"/>
  <c r="E65" i="17" l="1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2" i="7" s="1"/>
  <c r="H21" i="4"/>
  <c r="V22" i="7" s="1"/>
  <c r="G21" i="4"/>
  <c r="U22" i="7" s="1"/>
  <c r="F21" i="4"/>
  <c r="T22" i="7" s="1"/>
  <c r="E21" i="4"/>
  <c r="S22" i="7" s="1"/>
  <c r="D21" i="4"/>
  <c r="R22" i="7" s="1"/>
  <c r="M20" i="4"/>
  <c r="M19" i="4"/>
  <c r="M16" i="4"/>
  <c r="M18" i="4"/>
  <c r="M17" i="4"/>
  <c r="M15" i="4"/>
  <c r="M14" i="4"/>
  <c r="M13" i="4"/>
  <c r="M12" i="4"/>
  <c r="M11" i="4"/>
  <c r="X22" i="7" l="1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26" i="7" l="1"/>
  <c r="J26" i="7"/>
  <c r="I25" i="7"/>
  <c r="P24" i="7"/>
  <c r="H24" i="7"/>
  <c r="O23" i="7"/>
  <c r="N22" i="7"/>
  <c r="M21" i="7"/>
  <c r="J18" i="7"/>
  <c r="F25" i="7"/>
  <c r="I26" i="7"/>
  <c r="P25" i="7"/>
  <c r="H25" i="7"/>
  <c r="O24" i="7"/>
  <c r="N23" i="7"/>
  <c r="M22" i="7"/>
  <c r="L21" i="7"/>
  <c r="K20" i="7"/>
  <c r="J19" i="7"/>
  <c r="I18" i="7"/>
  <c r="P17" i="7"/>
  <c r="H17" i="7"/>
  <c r="O16" i="7"/>
  <c r="N15" i="7"/>
  <c r="M14" i="7"/>
  <c r="L13" i="7"/>
  <c r="K12" i="7"/>
  <c r="F18" i="7"/>
  <c r="F24" i="7"/>
  <c r="P26" i="7"/>
  <c r="H26" i="7"/>
  <c r="O25" i="7"/>
  <c r="N24" i="7"/>
  <c r="M23" i="7"/>
  <c r="L22" i="7"/>
  <c r="K21" i="7"/>
  <c r="J20" i="7"/>
  <c r="I19" i="7"/>
  <c r="P18" i="7"/>
  <c r="H18" i="7"/>
  <c r="O17" i="7"/>
  <c r="N16" i="7"/>
  <c r="M15" i="7"/>
  <c r="L14" i="7"/>
  <c r="K13" i="7"/>
  <c r="J12" i="7"/>
  <c r="F17" i="7"/>
  <c r="F23" i="7"/>
  <c r="O26" i="7"/>
  <c r="N25" i="7"/>
  <c r="M24" i="7"/>
  <c r="L23" i="7"/>
  <c r="K22" i="7"/>
  <c r="J21" i="7"/>
  <c r="I20" i="7"/>
  <c r="P19" i="7"/>
  <c r="H19" i="7"/>
  <c r="O18" i="7"/>
  <c r="N17" i="7"/>
  <c r="M16" i="7"/>
  <c r="L15" i="7"/>
  <c r="K14" i="7"/>
  <c r="J13" i="7"/>
  <c r="I12" i="7"/>
  <c r="F16" i="7"/>
  <c r="F15" i="7"/>
  <c r="K17" i="7"/>
  <c r="I15" i="7"/>
  <c r="P14" i="7"/>
  <c r="H14" i="7"/>
  <c r="O13" i="7"/>
  <c r="N26" i="7"/>
  <c r="M25" i="7"/>
  <c r="L24" i="7"/>
  <c r="K23" i="7"/>
  <c r="J22" i="7"/>
  <c r="I21" i="7"/>
  <c r="P20" i="7"/>
  <c r="H20" i="7"/>
  <c r="O19" i="7"/>
  <c r="N18" i="7"/>
  <c r="M17" i="7"/>
  <c r="L16" i="7"/>
  <c r="K15" i="7"/>
  <c r="J14" i="7"/>
  <c r="I13" i="7"/>
  <c r="P12" i="7"/>
  <c r="H12" i="7"/>
  <c r="M26" i="7"/>
  <c r="L25" i="7"/>
  <c r="K24" i="7"/>
  <c r="J23" i="7"/>
  <c r="I22" i="7"/>
  <c r="P21" i="7"/>
  <c r="H21" i="7"/>
  <c r="O20" i="7"/>
  <c r="N19" i="7"/>
  <c r="M18" i="7"/>
  <c r="L17" i="7"/>
  <c r="K16" i="7"/>
  <c r="J15" i="7"/>
  <c r="I14" i="7"/>
  <c r="P13" i="7"/>
  <c r="H13" i="7"/>
  <c r="O12" i="7"/>
  <c r="F22" i="7"/>
  <c r="F14" i="7"/>
  <c r="L26" i="7"/>
  <c r="K25" i="7"/>
  <c r="J24" i="7"/>
  <c r="I23" i="7"/>
  <c r="P22" i="7"/>
  <c r="H22" i="7"/>
  <c r="O21" i="7"/>
  <c r="N20" i="7"/>
  <c r="M19" i="7"/>
  <c r="L18" i="7"/>
  <c r="J16" i="7"/>
  <c r="N12" i="7"/>
  <c r="K26" i="7"/>
  <c r="J25" i="7"/>
  <c r="I24" i="7"/>
  <c r="P23" i="7"/>
  <c r="H23" i="7"/>
  <c r="O22" i="7"/>
  <c r="N21" i="7"/>
  <c r="M20" i="7"/>
  <c r="L19" i="7"/>
  <c r="K18" i="7"/>
  <c r="J17" i="7"/>
  <c r="I16" i="7"/>
  <c r="P15" i="7"/>
  <c r="H15" i="7"/>
  <c r="Q15" i="7" s="1"/>
  <c r="O14" i="7"/>
  <c r="N13" i="7"/>
  <c r="M12" i="7"/>
  <c r="F20" i="7"/>
  <c r="F12" i="7"/>
  <c r="L20" i="7"/>
  <c r="K19" i="7"/>
  <c r="I17" i="7"/>
  <c r="P16" i="7"/>
  <c r="H16" i="7"/>
  <c r="Q16" i="7" s="1"/>
  <c r="O15" i="7"/>
  <c r="N14" i="7"/>
  <c r="M13" i="7"/>
  <c r="L12" i="7"/>
  <c r="F19" i="7"/>
  <c r="F21" i="7"/>
  <c r="F13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2" i="7"/>
  <c r="Q18" i="7"/>
  <c r="Q21" i="7"/>
  <c r="Q20" i="7"/>
  <c r="Q26" i="7"/>
  <c r="Q14" i="7"/>
  <c r="Q17" i="7"/>
  <c r="Q25" i="7"/>
  <c r="Q24" i="7"/>
  <c r="Q23" i="7"/>
  <c r="Q22" i="7"/>
  <c r="Q19" i="7"/>
  <c r="Q11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<sst xmlns="http://schemas.openxmlformats.org/spreadsheetml/2006/main" count="1375" uniqueCount="680">
  <si>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</si>
  <si>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</si>
  <si>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</si>
  <si>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</si>
  <si>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</si>
  <si>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</si>
  <si>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</si>
  <si>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</si>
  <si>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</si>
  <si>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</si>
  <si>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</si>
  <si>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</si>
  <si>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</si>
  <si>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</si>
  <si>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</si>
  <si>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</si>
  <si>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</si>
  <si>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</si>
  <si>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</si>
  <si>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</si>
  <si>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</si>
  <si>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</si>
  <si>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</si>
  <si>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</si>
  <si>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</si>
  <si>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</si>
  <si>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</si>
  <si>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</si>
  <si>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</si>
  <si>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</si>
  <si>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</si>
  <si>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</si>
  <si>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</si>
  <si>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</si>
  <si>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</si>
  <si>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</si>
  <si>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</si>
  <si>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</si>
  <si>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</si>
  <si>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</si>
  <si>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</si>
  <si>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</si>
  <si>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</si>
  <si>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</si>
  <si>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</si>
  <si>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</si>
  <si>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</si>
  <si>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</si>
  <si>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</si>
  <si>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</si>
  <si>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</si>
  <si>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</si>
  <si>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</si>
  <si>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</si>
  <si>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</si>
  <si>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</si>
  <si>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</si>
  <si>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</si>
  <si>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</si>
  <si>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</si>
  <si>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</si>
  <si>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</si>
  <si>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</si>
  <si>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</si>
  <si>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</si>
  <si>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</si>
  <si>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</si>
  <si>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</si>
  <si>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</si>
  <si>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</si>
  <si>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</si>
  <si>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</si>
  <si>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</si>
  <si>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</si>
  <si>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</si>
  <si>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</si>
  <si>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</si>
  <si>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</si>
  <si>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</si>
  <si>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</si>
  <si>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</si>
  <si>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</si>
  <si>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</si>
  <si>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</si>
  <si>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</si>
  <si>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</si>
  <si>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</si>
  <si>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</si>
  <si>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</si>
  <si>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</si>
  <si>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</si>
  <si>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</si>
  <si>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</si>
  <si>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</si>
  <si>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</si>
  <si>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</si>
  <si>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</si>
  <si>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</si>
  <si>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</si>
  <si>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</si>
  <si>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</si>
  <si>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</si>
  <si>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</si>
  <si>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</si>
  <si>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</si>
  <si>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</si>
  <si>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</si>
  <si>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</si>
  <si>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</si>
  <si>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</si>
  <si>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</si>
  <si>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</si>
  <si>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</si>
  <si>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</si>
  <si>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</si>
  <si>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</si>
  <si>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</si>
  <si>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</si>
  <si>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</si>
  <si>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</si>
  <si>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</si>
  <si>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</si>
  <si>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</si>
  <si>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</si>
  <si>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</si>
  <si>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</si>
  <si>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</si>
  <si>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</si>
  <si>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</si>
  <si>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</si>
  <si>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</si>
  <si>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</si>
  <si>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</si>
  <si>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</si>
  <si>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</si>
  <si>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</si>
  <si>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</si>
  <si>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</si>
  <si>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</si>
  <si>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</si>
  <si>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</si>
  <si>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</si>
  <si>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</si>
  <si>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</si>
  <si>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</si>
  <si>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</si>
  <si>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</si>
  <si>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</si>
  <si>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</si>
  <si>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</si>
  <si>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</si>
  <si>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</si>
  <si>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</si>
  <si>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</si>
  <si>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</si>
  <si>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</si>
  <si>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</si>
  <si>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</si>
  <si>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</si>
  <si>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</si>
  <si>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</si>
  <si>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</si>
  <si>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</si>
  <si>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</si>
  <si>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</si>
  <si>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</si>
  <si>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</si>
  <si>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</si>
  <si>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</si>
  <si>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</si>
  <si>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</si>
  <si>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</si>
  <si>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</si>
  <si>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</si>
  <si>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</si>
  <si>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</si>
  <si>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</si>
  <si>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</si>
  <si>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</si>
  <si>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</si>
  <si>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</si>
  <si>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</si>
  <si>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</si>
  <si>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</si>
  <si>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</si>
  <si>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</si>
  <si>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</si>
  <si>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</si>
  <si>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</si>
  <si>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</si>
  <si>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</si>
  <si>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</si>
  <si>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</si>
  <si>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</si>
  <si>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</si>
  <si>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</si>
  <si>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</si>
  <si>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</si>
  <si>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</si>
  <si>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</si>
  <si>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</si>
  <si>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</si>
  <si>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</si>
  <si>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</si>
  <si>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</si>
  <si>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</si>
  <si>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</si>
  <si>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</si>
  <si>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</si>
  <si>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</si>
  <si>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</si>
  <si>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</si>
  <si>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</si>
  <si>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</si>
  <si>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</si>
  <si>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</si>
  <si>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</si>
  <si>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</si>
  <si>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</si>
  <si>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</si>
  <si>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</si>
  <si>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</si>
  <si>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</si>
  <si>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</si>
  <si>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</si>
  <si>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</si>
  <si>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</si>
  <si>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</si>
  <si>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</si>
  <si>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</si>
  <si>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</si>
  <si>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</si>
  <si>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</si>
  <si>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</si>
  <si>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</si>
  <si>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</si>
  <si>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</si>
  <si>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</si>
  <si>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</si>
  <si>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</si>
  <si>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</si>
  <si>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</si>
  <si>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</si>
  <si>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</si>
  <si>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</si>
  <si>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</si>
  <si>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</si>
  <si>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</si>
  <si>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</si>
  <si>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</si>
  <si>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</si>
  <si>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</si>
  <si>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</si>
  <si>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</si>
  <si>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</si>
  <si>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</si>
  <si>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</si>
  <si>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</si>
  <si>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</si>
  <si>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</si>
  <si>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</si>
  <si>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</si>
  <si>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</si>
  <si>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</si>
  <si>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</si>
  <si>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</si>
  <si>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</si>
  <si>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</si>
  <si>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</si>
  <si>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</si>
  <si>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</si>
  <si>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</si>
  <si>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</si>
  <si>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</si>
  <si>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</si>
  <si>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</si>
  <si>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</si>
  <si>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</si>
  <si>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</si>
  <si>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</si>
  <si>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</si>
  <si>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</si>
  <si>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</si>
  <si>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</si>
  <si>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</si>
  <si>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</si>
  <si>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</si>
  <si>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</si>
  <si>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</si>
  <si>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</si>
  <si>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</si>
  <si>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</si>
  <si>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</si>
  <si>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</si>
  <si>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</si>
  <si>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</si>
  <si>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</si>
  <si>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</si>
  <si>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</si>
  <si>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</si>
  <si>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</si>
  <si>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</si>
  <si>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</si>
  <si>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</si>
  <si>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</si>
  <si>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</si>
  <si>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</si>
  <si>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</si>
  <si>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</si>
  <si>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</si>
  <si>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</si>
  <si>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</si>
  <si>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</si>
  <si>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</si>
  <si>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</si>
  <si>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</si>
  <si>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</si>
  <si>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</si>
  <si>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</si>
  <si>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</si>
  <si>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</si>
  <si>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</si>
  <si>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</si>
  <si>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</si>
  <si>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</si>
  <si>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</si>
  <si>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</si>
  <si>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</si>
  <si>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</si>
  <si>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</si>
  <si>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</si>
  <si>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</si>
  <si>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</si>
  <si>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</si>
  <si>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</si>
  <si>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</si>
  <si>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</si>
  <si>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</si>
  <si>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</si>
  <si>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</si>
  <si>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</si>
  <si>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</si>
  <si>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</si>
  <si>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</si>
  <si>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</si>
  <si>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</si>
  <si>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</si>
  <si>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</si>
  <si>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</si>
  <si>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</si>
  <si>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</si>
  <si>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</si>
  <si>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</si>
  <si>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</si>
  <si>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</si>
  <si>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</si>
  <si>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</si>
  <si>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</si>
  <si>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</si>
  <si>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</si>
  <si>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</si>
  <si>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</si>
  <si>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</si>
  <si>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</si>
  <si>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</si>
  <si>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</si>
  <si>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</si>
  <si>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</si>
  <si>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</si>
  <si>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</si>
  <si>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</si>
  <si>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</si>
  <si>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</si>
  <si>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</si>
  <si>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</si>
  <si>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</si>
  <si>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</si>
  <si>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</si>
  <si>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</si>
  <si>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</si>
  <si>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</si>
  <si>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</si>
  <si>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</si>
  <si>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</si>
  <si>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</si>
  <si>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</si>
  <si>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</si>
  <si>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</si>
  <si>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</si>
  <si>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</si>
  <si>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</si>
  <si>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</si>
  <si>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</si>
  <si>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</si>
  <si>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</si>
  <si>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</si>
  <si>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</si>
  <si>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</si>
  <si>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</si>
  <si>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</si>
  <si>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</si>
  <si>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</si>
  <si>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</si>
  <si>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</si>
  <si>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</si>
  <si>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</si>
  <si>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</si>
  <si>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</si>
  <si>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</si>
  <si>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</si>
  <si>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</si>
  <si>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</si>
  <si>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</si>
  <si>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</si>
  <si>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</si>
  <si>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</si>
  <si>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</si>
  <si>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</si>
  <si>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</si>
  <si>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</si>
  <si>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</si>
  <si>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</si>
  <si>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</si>
  <si>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</si>
  <si>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</si>
  <si>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</si>
  <si>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</si>
  <si>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</si>
  <si>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</si>
  <si>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</si>
  <si>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</si>
  <si>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</si>
  <si>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</si>
  <si>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</si>
  <si>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</si>
  <si>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</si>
  <si>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</si>
  <si>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</si>
  <si>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</si>
  <si>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</si>
  <si>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</si>
  <si>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</si>
  <si>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</si>
  <si>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</si>
  <si>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</si>
  <si>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</si>
  <si>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</si>
  <si>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</si>
  <si>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</si>
  <si>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</si>
  <si>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</si>
  <si>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</si>
  <si>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</si>
  <si>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</si>
  <si>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</si>
  <si>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</si>
  <si>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</si>
  <si>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</si>
  <si>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</si>
  <si>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</si>
  <si>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</si>
  <si>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</si>
  <si>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</si>
  <si>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</si>
  <si>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</si>
  <si>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</si>
  <si>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</si>
  <si>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</si>
  <si>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</si>
  <si>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</si>
  <si>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</si>
  <si>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</si>
  <si>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</si>
  <si>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</si>
  <si>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</si>
  <si>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</si>
  <si>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</si>
  <si>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</si>
  <si>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</si>
  <si>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</si>
  <si>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</si>
  <si>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</si>
  <si>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</si>
  <si>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</si>
  <si>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</si>
  <si>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</si>
  <si>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</si>
  <si>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</si>
  <si>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</si>
  <si>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</si>
  <si>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</si>
  <si>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</si>
  <si>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</si>
  <si>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</si>
  <si>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</si>
  <si>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</si>
  <si>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</si>
  <si>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</si>
  <si>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</si>
  <si>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</si>
  <si>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</si>
  <si>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</si>
  <si>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</si>
  <si>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</si>
  <si>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</si>
  <si>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</si>
  <si>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</si>
  <si>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</si>
  <si>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</si>
  <si>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</si>
  <si>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</si>
  <si>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</si>
  <si>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</si>
  <si>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</si>
  <si>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</si>
  <si>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</si>
  <si>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</si>
  <si>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</si>
  <si>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</si>
  <si>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</si>
  <si>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</si>
  <si>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</si>
  <si>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</si>
  <si>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</si>
  <si>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</si>
  <si>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</si>
  <si>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</si>
  <si>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</si>
  <si>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</si>
  <si>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</si>
  <si>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</si>
  <si>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</si>
  <si>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</si>
  <si>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</si>
  <si>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</si>
  <si>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</si>
  <si>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</si>
  <si>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</si>
  <si>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</si>
  <si>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</si>
  <si>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</si>
  <si>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</si>
  <si>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</si>
  <si>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</si>
  <si>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</si>
  <si>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</si>
  <si>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</si>
  <si>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</si>
  <si>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</si>
  <si>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</si>
  <si>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</si>
  <si>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</si>
  <si>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</si>
  <si>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</si>
  <si>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</si>
  <si>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</si>
  <si>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</si>
  <si>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</si>
  <si>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</si>
  <si>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</si>
  <si>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</si>
  <si>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</si>
  <si>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</si>
  <si>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</si>
  <si>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</si>
  <si>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</si>
  <si>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</si>
  <si>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</si>
  <si>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</si>
  <si>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</si>
  <si>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</si>
  <si>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</si>
  <si>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</si>
  <si>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</si>
  <si>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</si>
  <si>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</si>
  <si>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</si>
  <si>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</si>
  <si>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</si>
  <si>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</si>
  <si>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</si>
  <si>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</si>
  <si>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</si>
  <si>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</si>
  <si>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</si>
  <si>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</si>
  <si>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</si>
  <si>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</si>
  <si>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</si>
  <si>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</si>
  <si>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</si>
  <si>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</si>
  <si>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</si>
  <si>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</si>
  <si>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</si>
  <si>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</si>
  <si>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</si>
  <si>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</si>
  <si>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</si>
  <si>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</si>
  <si>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</si>
  <si>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</si>
  <si>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</si>
  <si>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</si>
  <si>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</si>
  <si>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</si>
  <si>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</si>
  <si>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</si>
  <si>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</si>
  <si>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</si>
  <si>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</si>
  <si>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</si>
  <si>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</si>
  <si>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</si>
  <si>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</si>
  <si>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</si>
  <si>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</si>
  <si>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</si>
  <si>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</si>
  <si>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</si>
  <si>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</si>
  <si>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</si>
  <si>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</si>
  <si>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</si>
  <si>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</si>
  <si>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</si>
  <si>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</si>
  <si>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</si>
  <si>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</si>
  <si>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</si>
  <si>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</si>
  <si>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</si>
  <si>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</si>
  <si>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</si>
  <si>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</si>
  <si>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</si>
  <si>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</si>
  <si>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</si>
  <si>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</si>
  <si>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</si>
  <si>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</si>
  <si>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</si>
  <si>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</si>
  <si>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</si>
  <si>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</si>
  <si>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</si>
  <si>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</si>
  <si>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</si>
  <si>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</si>
  <si>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</si>
  <si>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</si>
  <si>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</si>
  <si>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</si>
  <si>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</si>
  <si>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</si>
  <si>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</si>
  <si>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</si>
  <si>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Meteomedia</t>
  </si>
  <si>
    <t>Hohentwiel</t>
  </si>
  <si>
    <t>GEO Oberkochen</t>
  </si>
  <si>
    <t>9870027200003</t>
  </si>
  <si>
    <t>Heidenheimer Str. 35</t>
  </si>
  <si>
    <t>Oberkochen</t>
  </si>
  <si>
    <t>NCHN007002720000</t>
  </si>
  <si>
    <t>Ellwangen-Rindelbach</t>
  </si>
  <si>
    <t>DE_GBA04</t>
  </si>
  <si>
    <t>DE_GBD04</t>
  </si>
  <si>
    <t>DE_GBH04</t>
  </si>
  <si>
    <t>DE_GGA04</t>
  </si>
  <si>
    <t>DE_GGB04</t>
  </si>
  <si>
    <t>DE_GHA04</t>
  </si>
  <si>
    <t>DE_GHD04</t>
  </si>
  <si>
    <t>DE_GKO04</t>
  </si>
  <si>
    <t>DE_GMF04</t>
  </si>
  <si>
    <t>DE_GMK04</t>
  </si>
  <si>
    <t>DE_GPD04</t>
  </si>
  <si>
    <t>DE_GWA04</t>
  </si>
  <si>
    <t>Team Bilanzierung</t>
  </si>
  <si>
    <t>netznutzung@suedwest-edm.de</t>
  </si>
  <si>
    <t>07071 157 3363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</si>
</sst>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8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184" fontId="0" fillId="71" borderId="73" xfId="0" applyNumberFormat="1" applyFont="1" applyFill="1" applyBorder="1" applyAlignment="1" applyProtection="1">
      <alignment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42660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1" t="s">
        <v>660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73447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677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678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679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504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396</v>
      </c>
      <c r="D29" s="45" t="s">
        <v>662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5"/>
      <c r="E31" s="40"/>
      <c r="F31" s="47"/>
      <c r="G31" s="2"/>
    </row>
    <row r="32" spans="1:15">
      <c r="B32" s="15"/>
      <c r="C32" s="22" t="s">
        <v>423</v>
      </c>
      <c r="D32" s="45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19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GEO Oberkochen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8">
        <v>9870027200003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1" t="s">
        <v>618</v>
      </c>
      <c r="I13" s="271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577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7" t="s">
        <v>611</v>
      </c>
      <c r="I22" s="267" t="s">
        <v>612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620</v>
      </c>
      <c r="E23" s="15"/>
      <c r="H23" s="267" t="s">
        <v>614</v>
      </c>
      <c r="I23" s="8" t="s">
        <v>610</v>
      </c>
      <c r="J23" s="8"/>
      <c r="K23" s="8"/>
      <c r="L23" s="268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7" t="s">
        <v>613</v>
      </c>
      <c r="I24" s="267" t="s">
        <v>620</v>
      </c>
      <c r="J24" s="8"/>
      <c r="K24" s="8"/>
      <c r="L24" s="270" t="s">
        <v>621</v>
      </c>
      <c r="M24" s="270" t="s">
        <v>623</v>
      </c>
      <c r="N24" s="270" t="s">
        <v>622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624</v>
      </c>
      <c r="D27" s="42" t="s">
        <v>625</v>
      </c>
      <c r="E27" s="15"/>
      <c r="H27" s="297" t="s">
        <v>625</v>
      </c>
      <c r="I27" s="269" t="s">
        <v>626</v>
      </c>
      <c r="J27" s="269" t="s">
        <v>627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628</v>
      </c>
      <c r="I28" s="270" t="s">
        <v>629</v>
      </c>
      <c r="J28" s="270" t="s">
        <v>630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631</v>
      </c>
      <c r="I29" s="270" t="s">
        <v>632</v>
      </c>
      <c r="J29" s="270" t="s">
        <v>633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634</v>
      </c>
      <c r="I32" s="270" t="s">
        <v>635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636</v>
      </c>
      <c r="I33" s="267" t="s">
        <v>631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551</v>
      </c>
      <c r="C35" s="24" t="s">
        <v>498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662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49" zoomScale="70" zoomScaleNormal="70" workbookViewId="0">
      <selection activeCell="E70" sqref="E70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Netzbetreiber!D9</f>
        <v>GEO Oberkochen</v>
      </c>
      <c r="F4" s="330"/>
      <c r="G4" s="3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Netzbetreiber!D11</f>
        <v>9870027200003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3" t="str">
        <f>INDEX('SLP-Verfahren'!D48:D62,'SLP-Temp-Gebiet #01'!F10)</f>
        <v>Oberkochen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586</v>
      </c>
      <c r="D13" s="342"/>
      <c r="E13" s="342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451</v>
      </c>
      <c r="D14" s="343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3" t="s">
        <v>388</v>
      </c>
      <c r="D15" s="343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657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v>1</v>
      </c>
      <c r="F21" s="281">
        <v>0.4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657</v>
      </c>
      <c r="F23" s="156" t="s">
        <v>657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341" t="s">
        <v>664</v>
      </c>
      <c r="F24" s="156" t="s">
        <v>658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>
        <v>198329</v>
      </c>
      <c r="F25" s="160">
        <v>109240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1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v>1</v>
      </c>
      <c r="F55" s="279">
        <v>0.4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Meteomedia</v>
      </c>
      <c r="F57" s="156" t="str">
        <f t="shared" ref="F57:N57" si="7">F23</f>
        <v>Meteomedia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Ellwangen-Rindelbach</v>
      </c>
      <c r="F58" s="156" t="str">
        <f t="shared" ref="F58:N58" si="8">F24</f>
        <v>Hohentwiel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>
        <f>E25</f>
        <v>198329</v>
      </c>
      <c r="F59" s="160">
        <f t="shared" ref="F59:N59" si="9">F25</f>
        <v>109240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535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455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142</v>
      </c>
    </row>
    <row r="71" spans="2:15"/>
    <row r="72" spans="2:15" ht="15.75" customHeight="1">
      <c r="C72" s="344" t="s">
        <v>582</v>
      </c>
      <c r="D72" s="344"/>
      <c r="E72" s="344"/>
      <c r="F72" s="344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I22:N22 F52 G24:N24 G70:N70 E33:N34 E69:N69 G25:N25 E32 I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Netzbetreiber!$D$9</f>
        <v>GEO Oberkochen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Netzbetreiber!$D$11</f>
        <v>9870027200003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3">
        <f>INDEX('SLP-Verfahren'!D48:D62,'SLP-Temp-Gebiet #02'!F10)</f>
        <v>0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586</v>
      </c>
      <c r="D13" s="342"/>
      <c r="E13" s="342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451</v>
      </c>
      <c r="D14" s="343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3" t="s">
        <v>388</v>
      </c>
      <c r="D15" s="343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44" t="s">
        <v>582</v>
      </c>
      <c r="D72" s="344"/>
      <c r="E72" s="344"/>
      <c r="F72" s="344"/>
    </row>
    <row r="73" spans="2:15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E13" sqref="E1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GEO Oberkochen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Angaben gelten für alle Netzgebiete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9870027200003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4" t="s">
        <v>650</v>
      </c>
    </row>
    <row r="11" spans="2:26" ht="15.75" thickBot="1">
      <c r="B11" s="139" t="s">
        <v>499</v>
      </c>
      <c r="C11" s="140" t="s">
        <v>512</v>
      </c>
      <c r="D11" s="293" t="s">
        <v>247</v>
      </c>
      <c r="E11" s="340" t="s">
        <v>519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1">
        <v>1</v>
      </c>
      <c r="C12" s="142" t="str">
        <f t="shared" ref="C12:C41" si="0">$D$6</f>
        <v>Angaben gelten für alle Netzgebiete</v>
      </c>
      <c r="D12" s="62" t="s">
        <v>247</v>
      </c>
      <c r="E12" s="164" t="s">
        <v>38</v>
      </c>
      <c r="F12" s="296" t="str">
        <f>VLOOKUP($E12,'BDEW-Standard'!$B$3:$M$158,F$9,0)</f>
        <v>W14</v>
      </c>
      <c r="H12" s="273">
        <f>ROUND(VLOOKUP($E12,'BDEW-Standard'!$B$3:$M$158,H$9,0),7)</f>
        <v>3.1764404000000002</v>
      </c>
      <c r="I12" s="273">
        <f>ROUND(VLOOKUP($E12,'BDEW-Standard'!$B$3:$M$158,I$9,0),7)</f>
        <v>-37.410583199999998</v>
      </c>
      <c r="J12" s="273">
        <f>ROUND(VLOOKUP($E12,'BDEW-Standard'!$B$3:$M$158,J$9,0),7)</f>
        <v>6.1622336000000004</v>
      </c>
      <c r="K12" s="273">
        <f>ROUND(VLOOKUP($E12,'BDEW-Standard'!$B$3:$M$158,K$9,0),7)</f>
        <v>7.5937699999999997E-2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0.95374033288062621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 t="shared" ref="X12:X26" si="2">7-SUM(R12:W12)</f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Angaben gelten für alle Netzgebiete</v>
      </c>
      <c r="D13" s="62" t="s">
        <v>247</v>
      </c>
      <c r="E13" s="164" t="s">
        <v>46</v>
      </c>
      <c r="F13" s="296" t="str">
        <f>VLOOKUP($E13,'BDEW-Standard'!$B$3:$M$158,F$9,0)</f>
        <v>W24</v>
      </c>
      <c r="H13" s="273">
        <f>ROUND(VLOOKUP($E13,'BDEW-Standard'!$B$3:$M$158,H$9,0),7)</f>
        <v>2.5078170000000002</v>
      </c>
      <c r="I13" s="273">
        <f>ROUND(VLOOKUP($E13,'BDEW-Standard'!$B$3:$M$158,I$9,0),7)</f>
        <v>-35.036736300000001</v>
      </c>
      <c r="J13" s="273">
        <f>ROUND(VLOOKUP($E13,'BDEW-Standard'!$B$3:$M$158,J$9,0),7)</f>
        <v>6.2430158999999996</v>
      </c>
      <c r="K13" s="273">
        <f>ROUND(VLOOKUP($E13,'BDEW-Standard'!$B$3:$M$158,K$9,0),7)</f>
        <v>0.1025195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1.0107516326442527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si="2"/>
        <v>1</v>
      </c>
      <c r="Y13" s="292"/>
      <c r="Z13" s="210"/>
    </row>
    <row r="14" spans="2:26" s="143" customFormat="1">
      <c r="B14" s="144">
        <v>3</v>
      </c>
      <c r="C14" s="145" t="str">
        <f t="shared" si="0"/>
        <v>Angaben gelten für alle Netzgebiete</v>
      </c>
      <c r="D14" s="62" t="s">
        <v>247</v>
      </c>
      <c r="E14" s="164" t="s">
        <v>665</v>
      </c>
      <c r="F14" s="296" t="str">
        <f>VLOOKUP($E14,'BDEW-Standard'!$B$3:$M$158,F$9,0)</f>
        <v>BA4</v>
      </c>
      <c r="H14" s="273">
        <f>ROUND(VLOOKUP($E14,'BDEW-Standard'!$B$3:$M$158,H$9,0),7)</f>
        <v>0.93158890000000005</v>
      </c>
      <c r="I14" s="273">
        <f>ROUND(VLOOKUP($E14,'BDEW-Standard'!$B$3:$M$158,I$9,0),7)</f>
        <v>-33.35</v>
      </c>
      <c r="J14" s="273">
        <f>ROUND(VLOOKUP($E14,'BDEW-Standard'!$B$3:$M$158,J$9,0),7)</f>
        <v>5.7212303000000002</v>
      </c>
      <c r="K14" s="273">
        <f>ROUND(VLOOKUP($E14,'BDEW-Standard'!$B$3:$M$158,K$9,0),7)</f>
        <v>0.66564939999999995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1.0766391850538448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3" customFormat="1">
      <c r="B15" s="144">
        <v>4</v>
      </c>
      <c r="C15" s="145" t="str">
        <f t="shared" si="0"/>
        <v>Angaben gelten für alle Netzgebiete</v>
      </c>
      <c r="D15" s="62" t="s">
        <v>247</v>
      </c>
      <c r="E15" s="165" t="s">
        <v>666</v>
      </c>
      <c r="F15" s="296" t="str">
        <f>VLOOKUP($E15,'BDEW-Standard'!$B$3:$M$158,F$9,0)</f>
        <v>BD4</v>
      </c>
      <c r="H15" s="273">
        <f>ROUND(VLOOKUP($E15,'BDEW-Standard'!$B$3:$M$158,H$9,0),7)</f>
        <v>3.75</v>
      </c>
      <c r="I15" s="273">
        <f>ROUND(VLOOKUP($E15,'BDEW-Standard'!$B$3:$M$158,I$9,0),7)</f>
        <v>-37.5</v>
      </c>
      <c r="J15" s="273">
        <f>ROUND(VLOOKUP($E15,'BDEW-Standard'!$B$3:$M$158,J$9,0),7)</f>
        <v>6.8</v>
      </c>
      <c r="K15" s="273">
        <f>ROUND(VLOOKUP($E15,'BDEW-Standard'!$B$3:$M$158,K$9,0),7)</f>
        <v>6.0911300000000002E-2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1.0126136468627658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3" customFormat="1">
      <c r="B16" s="144">
        <v>5</v>
      </c>
      <c r="C16" s="145" t="str">
        <f t="shared" si="0"/>
        <v>Angaben gelten für alle Netzgebiete</v>
      </c>
      <c r="D16" s="62" t="s">
        <v>247</v>
      </c>
      <c r="E16" s="164" t="s">
        <v>667</v>
      </c>
      <c r="F16" s="296" t="str">
        <f>VLOOKUP($E16,'BDEW-Standard'!$B$3:$M$158,F$9,0)</f>
        <v>BH4</v>
      </c>
      <c r="H16" s="273">
        <f>ROUND(VLOOKUP($E16,'BDEW-Standard'!$B$3:$M$158,H$9,0),7)</f>
        <v>2.4595180999999999</v>
      </c>
      <c r="I16" s="273">
        <f>ROUND(VLOOKUP($E16,'BDEW-Standard'!$B$3:$M$158,I$9,0),7)</f>
        <v>-35.253212400000002</v>
      </c>
      <c r="J16" s="273">
        <f>ROUND(VLOOKUP($E16,'BDEW-Standard'!$B$3:$M$158,J$9,0),7)</f>
        <v>6.0587001000000003</v>
      </c>
      <c r="K16" s="273">
        <f>ROUND(VLOOKUP($E16,'BDEW-Standard'!$B$3:$M$158,K$9,0),7)</f>
        <v>0.16473699999999999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1.043802057143173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3" customFormat="1">
      <c r="B17" s="144">
        <v>6</v>
      </c>
      <c r="C17" s="145" t="str">
        <f t="shared" si="0"/>
        <v>Angaben gelten für alle Netzgebiete</v>
      </c>
      <c r="D17" s="62" t="s">
        <v>247</v>
      </c>
      <c r="E17" s="164" t="s">
        <v>668</v>
      </c>
      <c r="F17" s="296" t="str">
        <f>VLOOKUP($E17,'BDEW-Standard'!$B$3:$M$158,F$9,0)</f>
        <v>GA4</v>
      </c>
      <c r="H17" s="273">
        <f>ROUND(VLOOKUP($E17,'BDEW-Standard'!$B$3:$M$158,H$9,0),7)</f>
        <v>2.8195655999999998</v>
      </c>
      <c r="I17" s="273">
        <f>ROUND(VLOOKUP($E17,'BDEW-Standard'!$B$3:$M$158,I$9,0),7)</f>
        <v>-36</v>
      </c>
      <c r="J17" s="273">
        <f>ROUND(VLOOKUP($E17,'BDEW-Standard'!$B$3:$M$158,J$9,0),7)</f>
        <v>7.7368518000000002</v>
      </c>
      <c r="K17" s="273">
        <f>ROUND(VLOOKUP($E17,'BDEW-Standard'!$B$3:$M$158,K$9,0),7)</f>
        <v>0.157281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0.96576337685759206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3" customFormat="1">
      <c r="B18" s="144">
        <v>7</v>
      </c>
      <c r="C18" s="145" t="str">
        <f t="shared" si="0"/>
        <v>Angaben gelten für alle Netzgebiete</v>
      </c>
      <c r="D18" s="62" t="s">
        <v>247</v>
      </c>
      <c r="E18" s="164" t="s">
        <v>669</v>
      </c>
      <c r="F18" s="296" t="str">
        <f>VLOOKUP($E18,'BDEW-Standard'!$B$3:$M$158,F$9,0)</f>
        <v>GB4</v>
      </c>
      <c r="H18" s="273">
        <f>ROUND(VLOOKUP($E18,'BDEW-Standard'!$B$3:$M$158,H$9,0),7)</f>
        <v>3.6017736</v>
      </c>
      <c r="I18" s="273">
        <f>ROUND(VLOOKUP($E18,'BDEW-Standard'!$B$3:$M$158,I$9,0),7)</f>
        <v>-37.882536799999997</v>
      </c>
      <c r="J18" s="273">
        <f>ROUND(VLOOKUP($E18,'BDEW-Standard'!$B$3:$M$158,J$9,0),7)</f>
        <v>6.9836070000000001</v>
      </c>
      <c r="K18" s="273">
        <f>ROUND(VLOOKUP($E18,'BDEW-Standard'!$B$3:$M$158,K$9,0),7)</f>
        <v>5.4826199999999999E-2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0.90239375975311864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3" customFormat="1">
      <c r="B19" s="144">
        <v>8</v>
      </c>
      <c r="C19" s="145" t="str">
        <f t="shared" si="0"/>
        <v>Angaben gelten für alle Netzgebiete</v>
      </c>
      <c r="D19" s="62" t="s">
        <v>247</v>
      </c>
      <c r="E19" s="164" t="s">
        <v>670</v>
      </c>
      <c r="F19" s="296" t="str">
        <f>VLOOKUP($E19,'BDEW-Standard'!$B$3:$M$158,F$9,0)</f>
        <v>HA4</v>
      </c>
      <c r="H19" s="273">
        <f>ROUND(VLOOKUP($E19,'BDEW-Standard'!$B$3:$M$158,H$9,0),7)</f>
        <v>4.0196902000000003</v>
      </c>
      <c r="I19" s="273">
        <f>ROUND(VLOOKUP($E19,'BDEW-Standard'!$B$3:$M$158,I$9,0),7)</f>
        <v>-37.828203700000003</v>
      </c>
      <c r="J19" s="273">
        <f>ROUND(VLOOKUP($E19,'BDEW-Standard'!$B$3:$M$158,J$9,0),7)</f>
        <v>8.1593368999999996</v>
      </c>
      <c r="K19" s="273">
        <f>ROUND(VLOOKUP($E19,'BDEW-Standard'!$B$3:$M$158,K$9,0),7)</f>
        <v>4.72845E-2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0.86486713303260787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3" customFormat="1">
      <c r="B20" s="144">
        <v>9</v>
      </c>
      <c r="C20" s="145" t="str">
        <f t="shared" si="0"/>
        <v>Angaben gelten für alle Netzgebiete</v>
      </c>
      <c r="D20" s="62" t="s">
        <v>247</v>
      </c>
      <c r="E20" s="164" t="s">
        <v>671</v>
      </c>
      <c r="F20" s="296" t="str">
        <f>VLOOKUP($E20,'BDEW-Standard'!$B$3:$M$158,F$9,0)</f>
        <v>HD4</v>
      </c>
      <c r="H20" s="273">
        <f>ROUND(VLOOKUP($E20,'BDEW-Standard'!$B$3:$M$158,H$9,0),7)</f>
        <v>3.0084346000000002</v>
      </c>
      <c r="I20" s="273">
        <f>ROUND(VLOOKUP($E20,'BDEW-Standard'!$B$3:$M$158,I$9,0),7)</f>
        <v>-36.607845300000001</v>
      </c>
      <c r="J20" s="273">
        <f>ROUND(VLOOKUP($E20,'BDEW-Standard'!$B$3:$M$158,J$9,0),7)</f>
        <v>7.3211870000000001</v>
      </c>
      <c r="K20" s="273">
        <f>ROUND(VLOOKUP($E20,'BDEW-Standard'!$B$3:$M$158,K$9,0),7)</f>
        <v>0.15496599999999999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0.97302438504000599</v>
      </c>
      <c r="R20" s="274">
        <f>ROUND(VLOOKUP(MID($E20,4,3),'Wochentag F(WT)'!$B$7:$J$22,R$9,0),4)</f>
        <v>1.03</v>
      </c>
      <c r="S20" s="274">
        <f>ROUND(VLOOKUP(MID($E20,4,3),'Wochentag F(WT)'!$B$7:$J$22,S$9,0),4)</f>
        <v>1.03</v>
      </c>
      <c r="T20" s="274">
        <f>ROUND(VLOOKUP(MID($E20,4,3),'Wochentag F(WT)'!$B$7:$J$22,T$9,0),4)</f>
        <v>1.02</v>
      </c>
      <c r="U20" s="274">
        <f>ROUND(VLOOKUP(MID($E20,4,3),'Wochentag F(WT)'!$B$7:$J$22,U$9,0),4)</f>
        <v>1.03</v>
      </c>
      <c r="V20" s="274">
        <f>ROUND(VLOOKUP(MID($E20,4,3),'Wochentag F(WT)'!$B$7:$J$22,V$9,0),4)</f>
        <v>1.01</v>
      </c>
      <c r="W20" s="274">
        <f>ROUND(VLOOKUP(MID($E20,4,3),'Wochentag F(WT)'!$B$7:$J$22,W$9,0),4)</f>
        <v>0.93</v>
      </c>
      <c r="X20" s="275">
        <f t="shared" si="2"/>
        <v>0.95000000000000018</v>
      </c>
      <c r="Y20" s="292"/>
      <c r="Z20" s="210"/>
    </row>
    <row r="21" spans="2:26" s="143" customFormat="1">
      <c r="B21" s="144">
        <v>10</v>
      </c>
      <c r="C21" s="145" t="str">
        <f t="shared" si="0"/>
        <v>Angaben gelten für alle Netzgebiete</v>
      </c>
      <c r="D21" s="62" t="s">
        <v>247</v>
      </c>
      <c r="E21" s="164" t="s">
        <v>672</v>
      </c>
      <c r="F21" s="296" t="str">
        <f>VLOOKUP($E21,'BDEW-Standard'!$B$3:$M$158,F$9,0)</f>
        <v>KO4</v>
      </c>
      <c r="H21" s="273">
        <f>ROUND(VLOOKUP($E21,'BDEW-Standard'!$B$3:$M$158,H$9,0),7)</f>
        <v>3.4428942999999999</v>
      </c>
      <c r="I21" s="273">
        <f>ROUND(VLOOKUP($E21,'BDEW-Standard'!$B$3:$M$158,I$9,0),7)</f>
        <v>-36.659050399999998</v>
      </c>
      <c r="J21" s="273">
        <f>ROUND(VLOOKUP($E21,'BDEW-Standard'!$B$3:$M$158,J$9,0),7)</f>
        <v>7.6083226000000002</v>
      </c>
      <c r="K21" s="273">
        <f>ROUND(VLOOKUP($E21,'BDEW-Standard'!$B$3:$M$158,K$9,0),7)</f>
        <v>7.4685000000000001E-2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0.97768382110526542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3" customFormat="1">
      <c r="B22" s="144">
        <v>11</v>
      </c>
      <c r="C22" s="145" t="str">
        <f t="shared" si="0"/>
        <v>Angaben gelten für alle Netzgebiete</v>
      </c>
      <c r="D22" s="62" t="s">
        <v>247</v>
      </c>
      <c r="E22" s="164" t="s">
        <v>673</v>
      </c>
      <c r="F22" s="296" t="str">
        <f>VLOOKUP($E22,'BDEW-Standard'!$B$3:$M$158,F$9,0)</f>
        <v>MF4</v>
      </c>
      <c r="H22" s="273">
        <f>ROUND(VLOOKUP($E22,'BDEW-Standard'!$B$3:$M$158,H$9,0),7)</f>
        <v>2.5187775000000001</v>
      </c>
      <c r="I22" s="273">
        <f>ROUND(VLOOKUP($E22,'BDEW-Standard'!$B$3:$M$158,I$9,0),7)</f>
        <v>-35.033375399999997</v>
      </c>
      <c r="J22" s="273">
        <f>ROUND(VLOOKUP($E22,'BDEW-Standard'!$B$3:$M$158,J$9,0),7)</f>
        <v>6.2240634000000004</v>
      </c>
      <c r="K22" s="273">
        <f>ROUND(VLOOKUP($E22,'BDEW-Standard'!$B$3:$M$158,K$9,0),7)</f>
        <v>0.10107820000000001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1.0146273685996503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3" customFormat="1">
      <c r="B23" s="144">
        <v>12</v>
      </c>
      <c r="C23" s="145" t="str">
        <f t="shared" si="0"/>
        <v>Angaben gelten für alle Netzgebiete</v>
      </c>
      <c r="D23" s="62" t="s">
        <v>247</v>
      </c>
      <c r="E23" s="164" t="s">
        <v>674</v>
      </c>
      <c r="F23" s="296" t="str">
        <f>VLOOKUP($E23,'BDEW-Standard'!$B$3:$M$158,F$9,0)</f>
        <v>MK4</v>
      </c>
      <c r="H23" s="273">
        <f>ROUND(VLOOKUP($E23,'BDEW-Standard'!$B$3:$M$158,H$9,0),7)</f>
        <v>3.1177248</v>
      </c>
      <c r="I23" s="273">
        <f>ROUND(VLOOKUP($E23,'BDEW-Standard'!$B$3:$M$158,I$9,0),7)</f>
        <v>-35.871506199999999</v>
      </c>
      <c r="J23" s="273">
        <f>ROUND(VLOOKUP($E23,'BDEW-Standard'!$B$3:$M$158,J$9,0),7)</f>
        <v>7.5186828999999999</v>
      </c>
      <c r="K23" s="273">
        <f>ROUND(VLOOKUP($E23,'BDEW-Standard'!$B$3:$M$158,K$9,0),7)</f>
        <v>3.4330100000000002E-2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0.9622064996731321</v>
      </c>
      <c r="R23" s="274">
        <f>ROUND(VLOOKUP(MID($E23,4,3),'Wochentag F(WT)'!$B$7:$J$22,R$9,0),4)</f>
        <v>1.0699000000000001</v>
      </c>
      <c r="S23" s="274">
        <f>ROUND(VLOOKUP(MID($E23,4,3),'Wochentag F(WT)'!$B$7:$J$22,S$9,0),4)</f>
        <v>1.0365</v>
      </c>
      <c r="T23" s="274">
        <f>ROUND(VLOOKUP(MID($E23,4,3),'Wochentag F(WT)'!$B$7:$J$22,T$9,0),4)</f>
        <v>0.99329999999999996</v>
      </c>
      <c r="U23" s="274">
        <f>ROUND(VLOOKUP(MID($E23,4,3),'Wochentag F(WT)'!$B$7:$J$22,U$9,0),4)</f>
        <v>0.99480000000000002</v>
      </c>
      <c r="V23" s="274">
        <f>ROUND(VLOOKUP(MID($E23,4,3),'Wochentag F(WT)'!$B$7:$J$22,V$9,0),4)</f>
        <v>1.0659000000000001</v>
      </c>
      <c r="W23" s="274">
        <f>ROUND(VLOOKUP(MID($E23,4,3),'Wochentag F(WT)'!$B$7:$J$22,W$9,0),4)</f>
        <v>0.93620000000000003</v>
      </c>
      <c r="X23" s="275">
        <f t="shared" si="2"/>
        <v>0.90339999999999954</v>
      </c>
      <c r="Y23" s="292"/>
      <c r="Z23" s="210"/>
    </row>
    <row r="24" spans="2:26" s="143" customFormat="1">
      <c r="B24" s="144">
        <v>13</v>
      </c>
      <c r="C24" s="145" t="str">
        <f t="shared" si="0"/>
        <v>Angaben gelten für alle Netzgebiete</v>
      </c>
      <c r="D24" s="62" t="s">
        <v>247</v>
      </c>
      <c r="E24" s="164" t="s">
        <v>675</v>
      </c>
      <c r="F24" s="296" t="str">
        <f>VLOOKUP($E24,'BDEW-Standard'!$B$3:$M$158,F$9,0)</f>
        <v>PD4</v>
      </c>
      <c r="H24" s="273">
        <f>ROUND(VLOOKUP($E24,'BDEW-Standard'!$B$3:$M$158,H$9,0),7)</f>
        <v>3.85</v>
      </c>
      <c r="I24" s="273">
        <f>ROUND(VLOOKUP($E24,'BDEW-Standard'!$B$3:$M$158,I$9,0),7)</f>
        <v>-37</v>
      </c>
      <c r="J24" s="273">
        <f>ROUND(VLOOKUP($E24,'BDEW-Standard'!$B$3:$M$158,J$9,0),7)</f>
        <v>10.2405021</v>
      </c>
      <c r="K24" s="273">
        <f>ROUND(VLOOKUP($E24,'BDEW-Standard'!$B$3:$M$158,K$9,0),7)</f>
        <v>4.6924300000000002E-2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0.75691065279879233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3" customFormat="1">
      <c r="B25" s="144">
        <v>14</v>
      </c>
      <c r="C25" s="145" t="str">
        <f t="shared" si="0"/>
        <v>Angaben gelten für alle Netzgebiete</v>
      </c>
      <c r="D25" s="62" t="s">
        <v>247</v>
      </c>
      <c r="E25" s="164" t="s">
        <v>676</v>
      </c>
      <c r="F25" s="296" t="str">
        <f>VLOOKUP($E25,'BDEW-Standard'!$B$3:$M$158,F$9,0)</f>
        <v>WA4</v>
      </c>
      <c r="H25" s="273">
        <f>ROUND(VLOOKUP($E25,'BDEW-Standard'!$B$3:$M$158,H$9,0),7)</f>
        <v>1.0535874999999999</v>
      </c>
      <c r="I25" s="273">
        <f>ROUND(VLOOKUP($E25,'BDEW-Standard'!$B$3:$M$158,I$9,0),7)</f>
        <v>-35.299999999999997</v>
      </c>
      <c r="J25" s="273">
        <f>ROUND(VLOOKUP($E25,'BDEW-Standard'!$B$3:$M$158,J$9,0),7)</f>
        <v>4.8662747</v>
      </c>
      <c r="K25" s="273">
        <f>ROUND(VLOOKUP($E25,'BDEW-Standard'!$B$3:$M$158,K$9,0),7)</f>
        <v>0.68110420000000005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1.0844348950990992</v>
      </c>
      <c r="R25" s="274">
        <f>ROUND(VLOOKUP(MID($E25,4,3),'Wochentag F(WT)'!$B$7:$J$22,R$9,0),4)</f>
        <v>1.2457</v>
      </c>
      <c r="S25" s="274">
        <f>ROUND(VLOOKUP(MID($E25,4,3),'Wochentag F(WT)'!$B$7:$J$22,S$9,0),4)</f>
        <v>1.2615000000000001</v>
      </c>
      <c r="T25" s="274">
        <f>ROUND(VLOOKUP(MID($E25,4,3),'Wochentag F(WT)'!$B$7:$J$22,T$9,0),4)</f>
        <v>1.2706999999999999</v>
      </c>
      <c r="U25" s="274">
        <f>ROUND(VLOOKUP(MID($E25,4,3),'Wochentag F(WT)'!$B$7:$J$22,U$9,0),4)</f>
        <v>1.2430000000000001</v>
      </c>
      <c r="V25" s="274">
        <f>ROUND(VLOOKUP(MID($E25,4,3),'Wochentag F(WT)'!$B$7:$J$22,V$9,0),4)</f>
        <v>1.1275999999999999</v>
      </c>
      <c r="W25" s="274">
        <f>ROUND(VLOOKUP(MID($E25,4,3),'Wochentag F(WT)'!$B$7:$J$22,W$9,0),4)</f>
        <v>0.38769999999999999</v>
      </c>
      <c r="X25" s="275">
        <f t="shared" si="2"/>
        <v>0.46379999999999999</v>
      </c>
      <c r="Y25" s="292"/>
      <c r="Z25" s="210"/>
    </row>
    <row r="26" spans="2:26" s="143" customFormat="1">
      <c r="B26" s="144">
        <v>15</v>
      </c>
      <c r="C26" s="145" t="str">
        <f t="shared" si="0"/>
        <v>Angaben gelten für alle Netzgebiete</v>
      </c>
      <c r="D26" s="62" t="s">
        <v>247</v>
      </c>
      <c r="E26" s="164" t="s">
        <v>4</v>
      </c>
      <c r="F26" s="296" t="str">
        <f>VLOOKUP($E26,'BDEW-Standard'!$B$3:$M$158,F$9,0)</f>
        <v>HK3</v>
      </c>
      <c r="H26" s="273">
        <f>ROUND(VLOOKUP($E26,'BDEW-Standard'!$B$3:$M$158,H$9,0),7)</f>
        <v>0.40409319999999999</v>
      </c>
      <c r="I26" s="273">
        <f>ROUND(VLOOKUP($E26,'BDEW-Standard'!$B$3:$M$158,I$9,0),7)</f>
        <v>-24.439296800000001</v>
      </c>
      <c r="J26" s="273">
        <f>ROUND(VLOOKUP($E26,'BDEW-Standard'!$B$3:$M$158,J$9,0),7)</f>
        <v>6.5718174999999999</v>
      </c>
      <c r="K26" s="273">
        <f>ROUND(VLOOKUP($E26,'BDEW-Standard'!$B$3:$M$158,K$9,0),7)</f>
        <v>0.71077100000000004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1.0561214000512988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si="2"/>
        <v>1</v>
      </c>
      <c r="Y26" s="292"/>
      <c r="Z26" s="210"/>
    </row>
    <row r="27" spans="2:26" s="143" customFormat="1">
      <c r="B27" s="144">
        <v>16</v>
      </c>
      <c r="C27" s="145" t="str">
        <f t="shared" si="0"/>
        <v>Angaben gelten für alle Netzgebiete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Angaben gelten für alle Netzgebiete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Angaben gelten für alle Netzgebiete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Angaben gelten für alle Netzgebiete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Angaben gelten für alle Netzgebiete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Angaben gelten für alle Netzgebiete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Angaben gelten für alle Netzgebiete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Angaben gelten für alle Netzgebiete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Angaben gelten für alle Netzgebiete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Angaben gelten für alle Netzgebiete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Angaben gelten für alle Netzgebiete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Angaben gelten für alle Netzgebiete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Angaben gelten für alle Netzgebiete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Angaben gelten für alle Netzgebiete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Angaben gelten für alle Netzgebiete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dataConsolidate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5000000}">
          <x14:formula1>
            <xm:f>'BDEW-Standard'!$B$3:$B$158</xm:f>
          </x14:formula1>
          <xm:sqref>E12 E13 E14 E15 E16 E17 E18 E19 E20 E21 E22 E23 E24 E25 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GEO Oberkochen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9870027200003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461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50" t="s">
        <v>585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4">
        <f t="shared" ref="E13:E33" si="0">MIN(SUMPRODUCT($M$11:$AD$11,M13:AD13),1)</f>
        <v>1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347</v>
      </c>
      <c r="B1" s="212">
        <v>42173</v>
      </c>
      <c r="D1" s="131" t="s">
        <v>457</v>
      </c>
      <c r="F1" s="213" t="s">
        <v>547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4" t="s">
        <v>654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458</v>
      </c>
      <c r="B1" s="128"/>
      <c r="D1" s="213" t="s">
        <v>547</v>
      </c>
    </row>
    <row r="2" spans="1:16">
      <c r="A2" s="233"/>
      <c r="B2" s="232" t="s">
        <v>459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460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Mack Verena</cp:lastModifiedBy>
  <cp:lastPrinted>2015-03-20T22:59:10Z</cp:lastPrinted>
  <dcterms:created xsi:type="dcterms:W3CDTF">2015-01-15T05:25:41Z</dcterms:created>
  <dcterms:modified xsi:type="dcterms:W3CDTF">2020-11-23T14:46:08Z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